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vsd" ContentType="application/vnd.visio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876 - IEEE 1914\Meetings\MTI_Internal\April2017Contribution\"/>
    </mc:Choice>
  </mc:AlternateContent>
  <bookViews>
    <workbookView xWindow="2835" yWindow="0" windowWidth="17070" windowHeight="7965" activeTab="1"/>
  </bookViews>
  <sheets>
    <sheet name="Revision history" sheetId="4" r:id="rId1"/>
    <sheet name="Main" sheetId="3" r:id="rId2"/>
    <sheet name="throughput" sheetId="1" state="hidden" r:id="rId3"/>
    <sheet name="Technical" sheetId="5" r:id="rId4"/>
  </sheets>
  <definedNames>
    <definedName name="Duplex.">Technical!$A$13:$A$14</definedName>
    <definedName name="ValidSplits.">Technical!$A$2:$A$10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3" l="1"/>
  <c r="C38" i="3" l="1"/>
  <c r="E38" i="3"/>
  <c r="I16" i="1"/>
  <c r="F16" i="1"/>
  <c r="U18" i="1" l="1"/>
  <c r="F18" i="1"/>
  <c r="U16" i="1"/>
  <c r="U17" i="1"/>
  <c r="P16" i="1" l="1"/>
  <c r="L16" i="1"/>
  <c r="J10" i="1"/>
  <c r="J11" i="1"/>
  <c r="H3" i="1" l="1"/>
  <c r="D21" i="1" l="1"/>
  <c r="H5" i="1" l="1"/>
  <c r="K3" i="1"/>
  <c r="H4" i="1"/>
  <c r="K4" i="1"/>
  <c r="F17" i="1" l="1"/>
  <c r="F42" i="1" l="1"/>
  <c r="H42" i="1" s="1"/>
  <c r="I42" i="1" s="1"/>
  <c r="F41" i="1"/>
  <c r="H41" i="1" s="1"/>
  <c r="I41" i="1" s="1"/>
  <c r="H40" i="1"/>
  <c r="I40" i="1" s="1"/>
  <c r="F40" i="1"/>
  <c r="H35" i="1"/>
  <c r="I35" i="1" s="1"/>
  <c r="H36" i="1"/>
  <c r="I36" i="1" s="1"/>
  <c r="H37" i="1"/>
  <c r="I37" i="1" s="1"/>
  <c r="F37" i="1"/>
  <c r="F36" i="1"/>
  <c r="F35" i="1"/>
  <c r="H30" i="1"/>
  <c r="H31" i="1"/>
  <c r="H32" i="1"/>
  <c r="H27" i="1"/>
  <c r="H28" i="1"/>
  <c r="H26" i="1"/>
  <c r="I32" i="1"/>
  <c r="F32" i="1"/>
  <c r="F31" i="1"/>
  <c r="F30" i="1"/>
  <c r="I30" i="1" s="1"/>
  <c r="L11" i="1"/>
  <c r="I18" i="1"/>
  <c r="Q18" i="1"/>
  <c r="Q16" i="1"/>
  <c r="I31" i="1" l="1"/>
  <c r="I28" i="1"/>
  <c r="I27" i="1"/>
  <c r="I26" i="1"/>
  <c r="F27" i="1"/>
  <c r="F28" i="1"/>
  <c r="F26" i="1"/>
  <c r="P17" i="1"/>
  <c r="P18" i="1"/>
  <c r="L17" i="1"/>
  <c r="L18" i="1"/>
  <c r="D23" i="1"/>
  <c r="D22" i="1"/>
  <c r="I17" i="1" s="1"/>
  <c r="S18" i="1" l="1"/>
  <c r="Q17" i="1"/>
  <c r="S17" i="1" s="1"/>
  <c r="S16" i="1"/>
  <c r="F11" i="1"/>
  <c r="F12" i="1"/>
  <c r="J12" i="1" s="1"/>
  <c r="L12" i="1" s="1"/>
  <c r="F10" i="1"/>
  <c r="L10" i="1" s="1"/>
  <c r="K5" i="1"/>
</calcChain>
</file>

<file path=xl/comments1.xml><?xml version="1.0" encoding="utf-8"?>
<comments xmlns="http://schemas.openxmlformats.org/spreadsheetml/2006/main">
  <authors>
    <author>Aleksandra Checko</author>
  </authors>
  <commentList>
    <comment ref="I10" authorId="0" shapeId="0">
      <text>
        <r>
          <rPr>
            <b/>
            <sz val="9"/>
            <color indexed="81"/>
            <rFont val="Tahoma"/>
            <family val="2"/>
          </rPr>
          <t>Aleksandra Checko:</t>
        </r>
        <r>
          <rPr>
            <sz val="9"/>
            <color indexed="81"/>
            <rFont val="Tahoma"/>
            <family val="2"/>
          </rPr>
          <t xml:space="preserve">
14 in CMCC 3GPP</t>
        </r>
      </text>
    </comment>
  </commentList>
</comments>
</file>

<file path=xl/sharedStrings.xml><?xml version="1.0" encoding="utf-8"?>
<sst xmlns="http://schemas.openxmlformats.org/spreadsheetml/2006/main" count="230" uniqueCount="144">
  <si>
    <t>Option 8</t>
  </si>
  <si>
    <t>data rate calcualtaion</t>
  </si>
  <si>
    <t>sampling rate*number of antennas (physical)*bit width</t>
  </si>
  <si>
    <t>sampling rate</t>
  </si>
  <si>
    <t>nr antennas</t>
  </si>
  <si>
    <t>bit width</t>
  </si>
  <si>
    <t>Gbps</t>
  </si>
  <si>
    <t>approimatelly</t>
  </si>
  <si>
    <t>bandwithd</t>
  </si>
  <si>
    <t>20Mhz</t>
  </si>
  <si>
    <t>1Ghz</t>
  </si>
  <si>
    <t>ratio bandwidth</t>
  </si>
  <si>
    <t>Mbps</t>
  </si>
  <si>
    <t>acc. To 3GPP 38.801</t>
  </si>
  <si>
    <t>Option 7</t>
  </si>
  <si>
    <t>this is PHY split</t>
  </si>
  <si>
    <t>this is hte maximum bandwidth, need to estimate the CP load</t>
  </si>
  <si>
    <t>according to SCF</t>
  </si>
  <si>
    <t>CP + FFT (this is hte maximum bandwidth, need to estimate the CP load)</t>
  </si>
  <si>
    <t>number of subcarriers*number of PRB*number of symbols per subframe*number of antennas (physical)*bitwidth</t>
  </si>
  <si>
    <t xml:space="preserve">number  of subcarriers </t>
  </si>
  <si>
    <t>number of PRB</t>
  </si>
  <si>
    <t>number of symbols per subframe</t>
  </si>
  <si>
    <t>Rate</t>
  </si>
  <si>
    <t>Unit</t>
  </si>
  <si>
    <t>approx</t>
  </si>
  <si>
    <t>Tbps</t>
  </si>
  <si>
    <t>acc. To small cell forum</t>
  </si>
  <si>
    <t>1075Mbps</t>
  </si>
  <si>
    <t>na</t>
  </si>
  <si>
    <t>Option 1</t>
  </si>
  <si>
    <t>Option 2</t>
  </si>
  <si>
    <t>Option 4</t>
  </si>
  <si>
    <t>Option 3</t>
  </si>
  <si>
    <t>Option 5</t>
  </si>
  <si>
    <t>Option 6</t>
  </si>
  <si>
    <t>ne UE</t>
  </si>
  <si>
    <t>Re per PDSCH</t>
  </si>
  <si>
    <t>nr PRB</t>
  </si>
  <si>
    <t>CFI symbol</t>
  </si>
  <si>
    <t xml:space="preserve">Number of RE reference singal per RB per subframe </t>
  </si>
  <si>
    <t>modulation</t>
  </si>
  <si>
    <t>number of layers</t>
  </si>
  <si>
    <t>Part 1</t>
  </si>
  <si>
    <t>RE per PCFICH</t>
  </si>
  <si>
    <t>Part2</t>
  </si>
  <si>
    <t>Mod (QPSK)</t>
  </si>
  <si>
    <t>PHICH group</t>
  </si>
  <si>
    <t>RE per PDCCH</t>
  </si>
  <si>
    <t xml:space="preserve">Mod </t>
  </si>
  <si>
    <t>Part 3</t>
  </si>
  <si>
    <t>Part 1 = number of ues* RE per PDSCH*QAMmod*number of layers</t>
  </si>
  <si>
    <t>Part2 = number of RE per PCFICH*modulation</t>
  </si>
  <si>
    <t>Part3 = one PHICH group + number of RE per PDCCH*modulation</t>
  </si>
  <si>
    <t>SUM</t>
  </si>
  <si>
    <t>unit</t>
  </si>
  <si>
    <t>R3-161813</t>
  </si>
  <si>
    <t>211 Mbps (for 2 layers)</t>
  </si>
  <si>
    <t xml:space="preserve">modulation increase </t>
  </si>
  <si>
    <t>number of layers increase</t>
  </si>
  <si>
    <t>Units</t>
  </si>
  <si>
    <t>152 Mbps (for 2 layers)</t>
  </si>
  <si>
    <t>Starting th</t>
  </si>
  <si>
    <t>SCF</t>
  </si>
  <si>
    <t>196Mbps</t>
  </si>
  <si>
    <t>151 Mbps (for 2 layers)</t>
  </si>
  <si>
    <t>150 Mbps</t>
  </si>
  <si>
    <t xml:space="preserve">missing the RoE header. </t>
  </si>
  <si>
    <t>number of DU per CU</t>
  </si>
  <si>
    <t>Value</t>
  </si>
  <si>
    <t>Comment</t>
  </si>
  <si>
    <t>Fronthaul dimensioning tool</t>
  </si>
  <si>
    <t>Duplex</t>
  </si>
  <si>
    <t>Resiliency</t>
  </si>
  <si>
    <t>Radio</t>
  </si>
  <si>
    <t>Split option</t>
  </si>
  <si>
    <t>Source: tf1_1701_huang_two-level-architecture_2.pdf</t>
  </si>
  <si>
    <t>Developed by Foxconn and MTI</t>
  </si>
  <si>
    <t>Configuration</t>
  </si>
  <si>
    <t>FFS</t>
  </si>
  <si>
    <t>Bandwidth [MHz]</t>
  </si>
  <si>
    <t>Variant 1</t>
  </si>
  <si>
    <t>Variant 2</t>
  </si>
  <si>
    <t>Revision</t>
  </si>
  <si>
    <t>Author</t>
  </si>
  <si>
    <t>bandwidth</t>
  </si>
  <si>
    <t>Valid split options</t>
  </si>
  <si>
    <t>3GPP Option 8</t>
  </si>
  <si>
    <t>3GPP Option 1</t>
  </si>
  <si>
    <t>3GPP Option 2</t>
  </si>
  <si>
    <t>3GPP Option 3</t>
  </si>
  <si>
    <t>3GPP Option 4</t>
  </si>
  <si>
    <t>3GPP Option 5</t>
  </si>
  <si>
    <t>3GPP Option 6</t>
  </si>
  <si>
    <t>FDD</t>
  </si>
  <si>
    <t>TDD</t>
  </si>
  <si>
    <t>Variant 3</t>
  </si>
  <si>
    <t>Compression, % of orginal</t>
  </si>
  <si>
    <t>Date</t>
  </si>
  <si>
    <t>APA</t>
  </si>
  <si>
    <t>ACE</t>
  </si>
  <si>
    <t>Throughput calculations, options 8-5</t>
  </si>
  <si>
    <t>Valid duplex options</t>
  </si>
  <si>
    <t># of FTN I per DU</t>
  </si>
  <si>
    <t># of RRU per FTN I</t>
  </si>
  <si>
    <t># of antennas</t>
  </si>
  <si>
    <t># MIMO layers</t>
  </si>
  <si>
    <t>Bit width (I+Q)</t>
  </si>
  <si>
    <t># Sectors</t>
  </si>
  <si>
    <t>% for DL for TDD</t>
  </si>
  <si>
    <t>Main added, works for split 8 only</t>
  </si>
  <si>
    <t>Assumptions</t>
  </si>
  <si>
    <t xml:space="preserve">DL load factor </t>
  </si>
  <si>
    <t># of opticals modules per RRU (FFS: clarify purpose)</t>
  </si>
  <si>
    <t>MUX gain on link entering DU [sum of throughputs/aggregated throughput]</t>
  </si>
  <si>
    <t>FH entering DU</t>
  </si>
  <si>
    <t>Lock some fields</t>
  </si>
  <si>
    <t>Resulting DL throughput, Gbps</t>
  </si>
  <si>
    <t>3GPP Option 7.1</t>
  </si>
  <si>
    <t>3GPP Option 7.3</t>
  </si>
  <si>
    <t>Transport overhead, % (e.g. CPRI 25%, RoE &lt;10%)</t>
  </si>
  <si>
    <t>Option before iFFT and CP (7.1)</t>
  </si>
  <si>
    <t>Option after FEC (this is the minimum bandwidth) (7.3)</t>
  </si>
  <si>
    <t># of symbols per subframe</t>
  </si>
  <si>
    <t>Split 7.3 - only data for PDSCH taken into account, control channels impact is treated as negligible here</t>
  </si>
  <si>
    <t># of CFI symbols</t>
  </si>
  <si>
    <t xml:space="preserve"># of RE for reference singal per RB per subframe </t>
  </si>
  <si>
    <t>Fronthaul dimensioning tool for LTE in DL</t>
  </si>
  <si>
    <t>Throughput requirement in Mbps for spilt option 1-6 [NGMN Small Cell Backhaul Requirements] for 20 MHz, 64QAM, 2 MIMO layers</t>
  </si>
  <si>
    <t>Modulation (e.g. 64QAM = 6, 256QAM = 8)</t>
  </si>
  <si>
    <t>After selecting a given split, parameters that have impact are highlighted</t>
  </si>
  <si>
    <t>Evaluate throughput for UL</t>
  </si>
  <si>
    <t>Ideas FFS</t>
  </si>
  <si>
    <t>Splits naming convention from 38.801</t>
  </si>
  <si>
    <t>Input Parameters</t>
  </si>
  <si>
    <t xml:space="preserve">Edit values of input parameters to see resulting fronthaul throughput. </t>
  </si>
  <si>
    <t>Option 7-3 (Only for DL)</t>
  </si>
  <si>
    <t xml:space="preserve">Only the encoder resides in the CU, and the rest of PHY functions reside in the DU. </t>
  </si>
  <si>
    <t>Option 7-1 (DL)</t>
  </si>
  <si>
    <t>iFFT and CP addition functions reside in the DU, the rest of PHY functions reside in the CU.</t>
  </si>
  <si>
    <t># of subcarriers per RB</t>
  </si>
  <si>
    <t># of UEs per TTI</t>
  </si>
  <si>
    <t>Verify TDD</t>
  </si>
  <si>
    <t>Splits 1-8 are considered for FDD, LTE DL. TDD tentatively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</si>
</sst>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0">
    <xf numFmtId="0" fontId="0" fillId="0" borderId="0" xfId="0"/>
    <xf numFmtId="1" fontId="0" fillId="0" borderId="0" xfId="0" applyNumberFormat="1"/>
    <xf numFmtId="0" fontId="1" fillId="2" borderId="0" xfId="0" applyFont="1" applyFill="1"/>
    <xf numFmtId="0" fontId="0" fillId="0" borderId="0" xfId="0" applyAlignment="1">
      <alignment wrapText="1"/>
    </xf>
    <xf numFmtId="0" fontId="0" fillId="2" borderId="0" xfId="0" applyFill="1"/>
    <xf numFmtId="2" fontId="0" fillId="0" borderId="0" xfId="0" applyNumberFormat="1"/>
    <xf numFmtId="0" fontId="0" fillId="3" borderId="0" xfId="0" applyFill="1"/>
    <xf numFmtId="1" fontId="0" fillId="2" borderId="0" xfId="0" applyNumberFormat="1" applyFill="1"/>
    <xf numFmtId="1" fontId="0" fillId="0" borderId="0" xfId="0" applyNumberFormat="1" applyFill="1"/>
    <xf numFmtId="0" fontId="0" fillId="0" borderId="0" xfId="0" applyFill="1"/>
    <xf numFmtId="0" fontId="1" fillId="0" borderId="0" xfId="0" applyFont="1" applyFill="1"/>
    <xf numFmtId="0" fontId="5" fillId="0" borderId="0" xfId="0" applyFont="1"/>
    <xf numFmtId="0" fontId="0" fillId="4" borderId="0" xfId="0" applyFill="1"/>
    <xf numFmtId="0" fontId="0" fillId="4" borderId="1" xfId="0" applyFill="1" applyBorder="1"/>
    <xf numFmtId="0" fontId="0" fillId="5" borderId="0" xfId="0" applyFill="1" applyBorder="1"/>
    <xf numFmtId="0" fontId="0" fillId="5" borderId="0" xfId="0" applyFill="1"/>
    <xf numFmtId="0" fontId="0" fillId="5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9" fontId="0" fillId="0" borderId="2" xfId="0" applyNumberFormat="1" applyBorder="1"/>
    <xf numFmtId="0" fontId="0" fillId="0" borderId="2" xfId="0" applyBorder="1" applyAlignment="1">
      <alignment horizontal="right"/>
    </xf>
    <xf numFmtId="0" fontId="0" fillId="4" borderId="5" xfId="0" applyFill="1" applyBorder="1"/>
    <xf numFmtId="0" fontId="5" fillId="4" borderId="6" xfId="0" applyFont="1" applyFill="1" applyBorder="1"/>
    <xf numFmtId="0" fontId="5" fillId="4" borderId="5" xfId="0" applyFont="1" applyFill="1" applyBorder="1"/>
    <xf numFmtId="9" fontId="0" fillId="0" borderId="2" xfId="1" applyFont="1" applyBorder="1"/>
    <xf numFmtId="16" fontId="0" fillId="0" borderId="2" xfId="0" applyNumberFormat="1" applyBorder="1"/>
    <xf numFmtId="164" fontId="0" fillId="0" borderId="3" xfId="1" applyNumberFormat="1" applyFont="1" applyBorder="1"/>
    <xf numFmtId="0" fontId="0" fillId="0" borderId="3" xfId="0" applyFill="1" applyBorder="1"/>
    <xf numFmtId="0" fontId="6" fillId="0" borderId="0" xfId="0" applyFont="1"/>
    <xf numFmtId="0" fontId="0" fillId="0" borderId="14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5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5" borderId="7" xfId="0" applyFill="1" applyBorder="1" applyAlignment="1">
      <alignment horizontal="center" vertical="center" textRotation="90"/>
    </xf>
    <xf numFmtId="0" fontId="0" fillId="5" borderId="0" xfId="0" applyFill="1" applyAlignment="1">
      <alignment horizontal="center" vertical="center" textRotation="90"/>
    </xf>
    <xf numFmtId="0" fontId="0" fillId="5" borderId="1" xfId="0" applyFill="1" applyBorder="1" applyAlignment="1">
      <alignment horizontal="center" vertical="center" textRotation="90"/>
    </xf>
    <xf numFmtId="0" fontId="0" fillId="5" borderId="0" xfId="0" applyFill="1" applyBorder="1" applyAlignment="1">
      <alignment horizontal="center" vertical="center" textRotation="90"/>
    </xf>
    <xf numFmtId="0" fontId="0" fillId="0" borderId="2" xfId="0" applyBorder="1" applyAlignment="1">
      <alignment horizontal="left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5" borderId="0" xfId="0" applyFill="1" applyAlignment="1">
      <alignment wrapText="1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2">
    <cellStyle name="Normal" xfId="0" builtinId="0"/>
    <cellStyle name="Percent" xfId="1" builtinId="5"/>
  </cellStyles>
  <dxfs count="6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</xdr:colOff>
      <xdr:row>24</xdr:row>
      <xdr:rowOff>9525</xdr:rowOff>
    </xdr:from>
    <xdr:to>
      <xdr:col>14</xdr:col>
      <xdr:colOff>457200</xdr:colOff>
      <xdr:row>43</xdr:row>
      <xdr:rowOff>161925</xdr:rowOff>
    </xdr:to>
    <xdr:pic>
      <xdr:nvPicPr>
        <xdr:cNvPr id="2" name="Picture 1" descr="image0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4605338"/>
          <a:ext cx="5619750" cy="401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28575</xdr:colOff>
      <xdr:row>36</xdr:row>
      <xdr:rowOff>0</xdr:rowOff>
    </xdr:from>
    <xdr:to>
      <xdr:col>9</xdr:col>
      <xdr:colOff>250031</xdr:colOff>
      <xdr:row>37</xdr:row>
      <xdr:rowOff>95251</xdr:rowOff>
    </xdr:to>
    <xdr:cxnSp macro="">
      <xdr:nvCxnSpPr>
        <xdr:cNvPr id="4" name="Straight Arrow Connector 3"/>
        <xdr:cNvCxnSpPr/>
      </xdr:nvCxnSpPr>
      <xdr:spPr>
        <a:xfrm flipV="1">
          <a:off x="7267575" y="7096125"/>
          <a:ext cx="3567112" cy="297657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40482</xdr:colOff>
          <xdr:row>14</xdr:row>
          <xdr:rowOff>16669</xdr:rowOff>
        </xdr:from>
        <xdr:to>
          <xdr:col>14</xdr:col>
          <xdr:colOff>585788</xdr:colOff>
          <xdr:row>23</xdr:row>
          <xdr:rowOff>26194</xdr:rowOff>
        </xdr:to>
        <xdr:sp macro="" textlink="">
          <xdr:nvSpPr>
            <xdr:cNvPr id="3084" name="Object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Visio_2003-2010_Drawing1.vsd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D8" sqref="D8"/>
    </sheetView>
  </sheetViews>
  <sheetFormatPr defaultRowHeight="15" x14ac:dyDescent="0.25"/>
  <cols>
    <col min="3" max="3" width="15.5703125" customWidth="1"/>
    <col min="4" max="4" width="55.85546875" customWidth="1"/>
  </cols>
  <sheetData>
    <row r="1" spans="1:4" x14ac:dyDescent="0.25">
      <c r="A1" s="11" t="s">
        <v>71</v>
      </c>
      <c r="B1" s="11"/>
    </row>
    <row r="2" spans="1:4" x14ac:dyDescent="0.25">
      <c r="A2" t="s">
        <v>77</v>
      </c>
    </row>
    <row r="4" spans="1:4" x14ac:dyDescent="0.25">
      <c r="A4" s="17" t="s">
        <v>83</v>
      </c>
      <c r="B4" s="17" t="s">
        <v>98</v>
      </c>
      <c r="C4" s="17" t="s">
        <v>84</v>
      </c>
      <c r="D4" s="17" t="s">
        <v>70</v>
      </c>
    </row>
    <row r="5" spans="1:4" x14ac:dyDescent="0.25">
      <c r="A5" s="17">
        <v>0.1</v>
      </c>
      <c r="B5" s="26">
        <v>42755</v>
      </c>
      <c r="C5" s="17" t="s">
        <v>99</v>
      </c>
      <c r="D5" s="17" t="s">
        <v>101</v>
      </c>
    </row>
    <row r="6" spans="1:4" x14ac:dyDescent="0.25">
      <c r="A6" s="17">
        <v>0.2</v>
      </c>
      <c r="B6" s="26">
        <v>42788</v>
      </c>
      <c r="C6" s="17" t="s">
        <v>100</v>
      </c>
      <c r="D6" s="17" t="s">
        <v>110</v>
      </c>
    </row>
    <row r="7" spans="1:4" x14ac:dyDescent="0.25">
      <c r="A7" s="17">
        <v>0.3</v>
      </c>
      <c r="B7" s="26">
        <v>42815</v>
      </c>
      <c r="C7" s="17" t="s">
        <v>100</v>
      </c>
      <c r="D7" s="17" t="s">
        <v>143</v>
      </c>
    </row>
    <row r="8" spans="1:4" x14ac:dyDescent="0.25">
      <c r="A8" s="17"/>
      <c r="B8" s="17"/>
      <c r="C8" s="17"/>
      <c r="D8" s="17"/>
    </row>
    <row r="9" spans="1:4" x14ac:dyDescent="0.25">
      <c r="A9" s="17"/>
      <c r="B9" s="17"/>
      <c r="C9" s="17"/>
      <c r="D9" s="17"/>
    </row>
    <row r="10" spans="1:4" x14ac:dyDescent="0.25">
      <c r="A10" s="17"/>
      <c r="B10" s="17"/>
      <c r="C10" s="17"/>
      <c r="D10" s="17"/>
    </row>
    <row r="11" spans="1:4" x14ac:dyDescent="0.25">
      <c r="A11" s="17"/>
      <c r="B11" s="17"/>
      <c r="C11" s="17"/>
      <c r="D11" s="17"/>
    </row>
    <row r="12" spans="1:4" x14ac:dyDescent="0.25">
      <c r="A12" s="17"/>
      <c r="B12" s="17"/>
      <c r="C12" s="17"/>
      <c r="D12" s="17"/>
    </row>
    <row r="13" spans="1:4" x14ac:dyDescent="0.25">
      <c r="A13" s="17"/>
      <c r="B13" s="17"/>
      <c r="C13" s="17"/>
      <c r="D13" s="17"/>
    </row>
    <row r="14" spans="1:4" x14ac:dyDescent="0.25">
      <c r="A14" s="17"/>
      <c r="B14" s="17"/>
      <c r="C14" s="17"/>
      <c r="D14" s="17"/>
    </row>
    <row r="15" spans="1:4" x14ac:dyDescent="0.25">
      <c r="A15" s="17"/>
      <c r="B15" s="17"/>
      <c r="C15" s="17"/>
      <c r="D15" s="17"/>
    </row>
    <row r="16" spans="1:4" x14ac:dyDescent="0.25">
      <c r="A16" s="17"/>
      <c r="B16" s="17"/>
      <c r="C16" s="17"/>
      <c r="D16" s="17"/>
    </row>
    <row r="17" spans="1:4" x14ac:dyDescent="0.25">
      <c r="A17" s="17"/>
      <c r="B17" s="17"/>
      <c r="C17" s="17"/>
      <c r="D17" s="17"/>
    </row>
    <row r="18" spans="1:4" x14ac:dyDescent="0.25">
      <c r="A18" s="17"/>
      <c r="B18" s="17"/>
      <c r="C18" s="17"/>
      <c r="D18" s="17"/>
    </row>
    <row r="19" spans="1:4" x14ac:dyDescent="0.25">
      <c r="A19" s="17"/>
      <c r="B19" s="17"/>
      <c r="C19" s="17"/>
      <c r="D19" s="17"/>
    </row>
    <row r="20" spans="1:4" x14ac:dyDescent="0.25">
      <c r="A20" s="17"/>
      <c r="B20" s="17"/>
      <c r="C20" s="17"/>
      <c r="D20" s="17"/>
    </row>
    <row r="21" spans="1:4" x14ac:dyDescent="0.25">
      <c r="A21" s="17"/>
      <c r="B21" s="17"/>
      <c r="C21" s="17"/>
      <c r="D21" s="17"/>
    </row>
    <row r="22" spans="1:4" x14ac:dyDescent="0.25">
      <c r="A22" s="17"/>
      <c r="B22" s="17"/>
      <c r="C22" s="17"/>
      <c r="D22" s="17"/>
    </row>
    <row r="23" spans="1:4" x14ac:dyDescent="0.25">
      <c r="A23" s="17"/>
      <c r="B23" s="17"/>
      <c r="C23" s="17"/>
      <c r="D23" s="17"/>
    </row>
    <row r="24" spans="1:4" x14ac:dyDescent="0.25">
      <c r="A24" s="17"/>
      <c r="B24" s="17"/>
      <c r="C24" s="17"/>
      <c r="D24" s="17"/>
    </row>
    <row r="25" spans="1:4" x14ac:dyDescent="0.25">
      <c r="A25" s="17"/>
      <c r="B25" s="17"/>
      <c r="C25" s="17"/>
      <c r="D25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2"/>
  <sheetViews>
    <sheetView tabSelected="1" zoomScale="80" zoomScaleNormal="80" workbookViewId="0">
      <selection activeCell="P32" sqref="P32"/>
    </sheetView>
  </sheetViews>
  <sheetFormatPr defaultRowHeight="15" x14ac:dyDescent="0.25"/>
  <cols>
    <col min="2" max="2" width="50.7109375" customWidth="1"/>
    <col min="3" max="3" width="15.85546875" customWidth="1"/>
    <col min="4" max="4" width="17.42578125" customWidth="1"/>
    <col min="5" max="5" width="15.28515625" customWidth="1"/>
    <col min="8" max="8" width="22.85546875" customWidth="1"/>
    <col min="16" max="16" width="33.7109375" customWidth="1"/>
    <col min="17" max="17" width="33.42578125" customWidth="1"/>
  </cols>
  <sheetData>
    <row r="1" spans="1:17" x14ac:dyDescent="0.25">
      <c r="A1" s="34" t="s">
        <v>127</v>
      </c>
      <c r="B1" s="34"/>
      <c r="C1" s="34"/>
      <c r="D1" s="34"/>
      <c r="E1" s="34"/>
    </row>
    <row r="2" spans="1:17" x14ac:dyDescent="0.25">
      <c r="A2" s="35" t="s">
        <v>77</v>
      </c>
      <c r="B2" s="35"/>
      <c r="C2" s="35"/>
      <c r="D2" s="35"/>
      <c r="E2" s="35"/>
    </row>
    <row r="3" spans="1:17" ht="15" customHeight="1" x14ac:dyDescent="0.25">
      <c r="A3" s="51" t="s">
        <v>135</v>
      </c>
      <c r="B3" s="51"/>
      <c r="C3" s="51"/>
      <c r="D3" s="51"/>
      <c r="E3" s="51"/>
    </row>
    <row r="4" spans="1:17" x14ac:dyDescent="0.25">
      <c r="A4" s="51"/>
      <c r="B4" s="51"/>
      <c r="C4" s="51"/>
      <c r="D4" s="51"/>
      <c r="E4" s="51"/>
    </row>
    <row r="6" spans="1:17" ht="15.75" thickBot="1" x14ac:dyDescent="0.3">
      <c r="A6" s="36" t="s">
        <v>78</v>
      </c>
      <c r="B6" s="36"/>
      <c r="C6" s="36"/>
      <c r="D6" s="36"/>
      <c r="E6" s="36"/>
      <c r="H6" s="36" t="s">
        <v>111</v>
      </c>
      <c r="I6" s="36"/>
      <c r="J6" s="36"/>
      <c r="K6" s="36"/>
      <c r="L6" s="36"/>
      <c r="M6" s="36"/>
      <c r="N6" s="36"/>
      <c r="O6" s="36"/>
      <c r="P6" s="36"/>
    </row>
    <row r="7" spans="1:17" x14ac:dyDescent="0.25">
      <c r="A7" s="12"/>
      <c r="B7" s="12"/>
      <c r="C7" s="12" t="s">
        <v>81</v>
      </c>
      <c r="D7" s="12" t="s">
        <v>82</v>
      </c>
      <c r="E7" s="12" t="s">
        <v>96</v>
      </c>
      <c r="H7" s="18"/>
      <c r="I7" s="37"/>
      <c r="J7" s="37"/>
      <c r="K7" s="37"/>
      <c r="L7" s="37"/>
      <c r="M7" s="37"/>
      <c r="N7" s="37"/>
      <c r="O7" s="37"/>
      <c r="P7" s="37"/>
    </row>
    <row r="8" spans="1:17" ht="15.75" thickBot="1" x14ac:dyDescent="0.3">
      <c r="A8" s="13"/>
      <c r="B8" s="13" t="s">
        <v>134</v>
      </c>
      <c r="C8" s="13" t="s">
        <v>69</v>
      </c>
      <c r="D8" s="13" t="s">
        <v>69</v>
      </c>
      <c r="E8" s="13" t="s">
        <v>69</v>
      </c>
      <c r="H8" s="17"/>
      <c r="I8" s="42" t="s">
        <v>124</v>
      </c>
      <c r="J8" s="42"/>
      <c r="K8" s="42"/>
      <c r="L8" s="42"/>
      <c r="M8" s="42"/>
      <c r="N8" s="42"/>
      <c r="O8" s="42"/>
      <c r="P8" s="42"/>
    </row>
    <row r="9" spans="1:17" x14ac:dyDescent="0.25">
      <c r="A9" s="38" t="s">
        <v>74</v>
      </c>
      <c r="B9" s="14" t="s">
        <v>80</v>
      </c>
      <c r="C9" s="18">
        <v>20</v>
      </c>
      <c r="D9" s="18">
        <v>100</v>
      </c>
      <c r="E9" s="18">
        <v>20</v>
      </c>
      <c r="H9" s="49">
        <v>187.5</v>
      </c>
      <c r="I9" s="43" t="s">
        <v>128</v>
      </c>
      <c r="J9" s="44"/>
      <c r="K9" s="44"/>
      <c r="L9" s="44"/>
      <c r="M9" s="44"/>
      <c r="N9" s="44"/>
      <c r="O9" s="44"/>
      <c r="P9" s="45"/>
    </row>
    <row r="10" spans="1:17" x14ac:dyDescent="0.25">
      <c r="A10" s="41"/>
      <c r="B10" s="14" t="s">
        <v>123</v>
      </c>
      <c r="C10" s="28">
        <v>14</v>
      </c>
      <c r="D10" s="28">
        <v>14</v>
      </c>
      <c r="E10" s="18"/>
      <c r="H10" s="50"/>
      <c r="I10" s="46"/>
      <c r="J10" s="47"/>
      <c r="K10" s="47"/>
      <c r="L10" s="47"/>
      <c r="M10" s="47"/>
      <c r="N10" s="47"/>
      <c r="O10" s="47"/>
      <c r="P10" s="48"/>
    </row>
    <row r="11" spans="1:17" ht="15" customHeight="1" x14ac:dyDescent="0.25">
      <c r="A11" s="41"/>
      <c r="B11" s="14" t="s">
        <v>125</v>
      </c>
      <c r="C11" s="28">
        <v>1</v>
      </c>
      <c r="D11" s="28">
        <v>1</v>
      </c>
      <c r="E11" s="18"/>
      <c r="H11" s="30" t="s">
        <v>136</v>
      </c>
      <c r="I11" s="43" t="s">
        <v>137</v>
      </c>
      <c r="J11" s="44"/>
      <c r="K11" s="44"/>
      <c r="L11" s="44"/>
      <c r="M11" s="44"/>
      <c r="N11" s="44"/>
      <c r="O11" s="44"/>
      <c r="P11" s="45"/>
    </row>
    <row r="12" spans="1:17" ht="15" customHeight="1" x14ac:dyDescent="0.25">
      <c r="A12" s="41"/>
      <c r="B12" s="14" t="s">
        <v>141</v>
      </c>
      <c r="C12" s="28">
        <v>1</v>
      </c>
      <c r="D12" s="28">
        <v>1</v>
      </c>
      <c r="E12" s="18"/>
      <c r="H12" s="56" t="s">
        <v>138</v>
      </c>
      <c r="I12" s="57" t="s">
        <v>139</v>
      </c>
      <c r="J12" s="58"/>
      <c r="K12" s="58"/>
      <c r="L12" s="58"/>
      <c r="M12" s="58"/>
      <c r="N12" s="58"/>
      <c r="O12" s="58"/>
      <c r="P12" s="59"/>
    </row>
    <row r="13" spans="1:17" x14ac:dyDescent="0.25">
      <c r="A13" s="41"/>
      <c r="B13" s="14" t="s">
        <v>126</v>
      </c>
      <c r="C13" s="28">
        <v>6</v>
      </c>
      <c r="D13" s="28">
        <v>6</v>
      </c>
      <c r="E13" s="18"/>
      <c r="I13" s="32"/>
      <c r="J13" s="32"/>
      <c r="K13" s="32"/>
      <c r="L13" s="32"/>
      <c r="M13" s="32"/>
      <c r="N13" s="32"/>
      <c r="O13" s="32"/>
      <c r="P13" s="52"/>
      <c r="Q13" s="53"/>
    </row>
    <row r="14" spans="1:17" x14ac:dyDescent="0.25">
      <c r="A14" s="41"/>
      <c r="B14" s="14" t="s">
        <v>140</v>
      </c>
      <c r="C14" s="28">
        <v>12</v>
      </c>
      <c r="D14" s="28">
        <v>12</v>
      </c>
      <c r="E14" s="18"/>
      <c r="H14" t="s">
        <v>133</v>
      </c>
      <c r="I14" s="32"/>
      <c r="J14" s="32"/>
      <c r="K14" s="32"/>
      <c r="L14" s="32"/>
      <c r="M14" s="32"/>
      <c r="N14" s="32"/>
      <c r="O14" s="32"/>
      <c r="P14" s="32"/>
      <c r="Q14" s="54"/>
    </row>
    <row r="15" spans="1:17" x14ac:dyDescent="0.25">
      <c r="A15" s="41"/>
      <c r="B15" s="15" t="s">
        <v>105</v>
      </c>
      <c r="C15" s="18">
        <v>2</v>
      </c>
      <c r="D15" s="18">
        <v>16</v>
      </c>
      <c r="E15" s="17"/>
      <c r="H15" s="31"/>
      <c r="I15" s="33"/>
      <c r="J15" s="33"/>
      <c r="K15" s="33"/>
      <c r="L15" s="33"/>
      <c r="M15" s="33"/>
      <c r="N15" s="33"/>
      <c r="O15" s="33"/>
      <c r="P15" s="33"/>
      <c r="Q15" s="54"/>
    </row>
    <row r="16" spans="1:17" x14ac:dyDescent="0.25">
      <c r="A16" s="41"/>
      <c r="B16" s="15" t="s">
        <v>106</v>
      </c>
      <c r="C16" s="17">
        <v>2</v>
      </c>
      <c r="D16" s="17">
        <v>16</v>
      </c>
      <c r="E16" s="17">
        <v>2</v>
      </c>
      <c r="H16" s="31"/>
      <c r="I16" s="33"/>
      <c r="J16" s="33"/>
      <c r="K16" s="33"/>
      <c r="L16" s="33"/>
      <c r="M16" s="33"/>
      <c r="N16" s="33"/>
      <c r="O16" s="33"/>
      <c r="P16" s="33"/>
      <c r="Q16" s="54"/>
    </row>
    <row r="17" spans="1:17" x14ac:dyDescent="0.25">
      <c r="A17" s="41"/>
      <c r="B17" s="15" t="s">
        <v>107</v>
      </c>
      <c r="C17" s="17">
        <v>32</v>
      </c>
      <c r="D17" s="17">
        <v>32</v>
      </c>
      <c r="E17" s="17"/>
      <c r="H17" s="31"/>
      <c r="I17" s="33"/>
      <c r="J17" s="33"/>
      <c r="K17" s="33"/>
      <c r="L17" s="33"/>
      <c r="M17" s="33"/>
      <c r="N17" s="33"/>
      <c r="O17" s="33"/>
      <c r="P17" s="33"/>
    </row>
    <row r="18" spans="1:17" x14ac:dyDescent="0.25">
      <c r="A18" s="41"/>
      <c r="B18" s="15" t="s">
        <v>97</v>
      </c>
      <c r="C18" s="20">
        <v>1</v>
      </c>
      <c r="D18" s="20">
        <v>0.58499999999999996</v>
      </c>
      <c r="E18" s="20">
        <v>1</v>
      </c>
      <c r="H18" s="31"/>
      <c r="I18" s="33"/>
      <c r="J18" s="33"/>
      <c r="K18" s="33"/>
      <c r="L18" s="33"/>
      <c r="M18" s="33"/>
      <c r="N18" s="33"/>
      <c r="O18" s="33"/>
      <c r="P18" s="33"/>
      <c r="Q18" s="54"/>
    </row>
    <row r="19" spans="1:17" x14ac:dyDescent="0.25">
      <c r="A19" s="41"/>
      <c r="B19" s="15" t="s">
        <v>129</v>
      </c>
      <c r="C19" s="17">
        <v>6</v>
      </c>
      <c r="D19" s="17">
        <v>8</v>
      </c>
      <c r="E19" s="17">
        <v>6</v>
      </c>
      <c r="H19" s="31"/>
      <c r="I19" s="33"/>
      <c r="J19" s="33"/>
      <c r="K19" s="33"/>
      <c r="L19" s="33"/>
      <c r="M19" s="33"/>
      <c r="N19" s="33"/>
      <c r="O19" s="33"/>
      <c r="P19" s="33"/>
      <c r="Q19" s="54"/>
    </row>
    <row r="20" spans="1:17" x14ac:dyDescent="0.25">
      <c r="A20" s="41"/>
      <c r="B20" s="15" t="s">
        <v>108</v>
      </c>
      <c r="C20" s="17">
        <v>1</v>
      </c>
      <c r="D20" s="17">
        <v>1</v>
      </c>
      <c r="E20" s="17">
        <v>1</v>
      </c>
      <c r="H20" s="31"/>
      <c r="I20" s="33"/>
      <c r="J20" s="33"/>
      <c r="K20" s="33"/>
      <c r="L20" s="33"/>
      <c r="M20" s="33"/>
      <c r="N20" s="33"/>
      <c r="O20" s="33"/>
      <c r="P20" s="33"/>
      <c r="Q20" s="54"/>
    </row>
    <row r="21" spans="1:17" x14ac:dyDescent="0.25">
      <c r="A21" s="41"/>
      <c r="B21" s="15" t="s">
        <v>72</v>
      </c>
      <c r="C21" s="21" t="s">
        <v>94</v>
      </c>
      <c r="D21" s="21" t="s">
        <v>94</v>
      </c>
      <c r="E21" s="21" t="s">
        <v>94</v>
      </c>
    </row>
    <row r="22" spans="1:17" x14ac:dyDescent="0.25">
      <c r="A22" s="41"/>
      <c r="B22" s="15" t="s">
        <v>109</v>
      </c>
      <c r="C22" s="25">
        <v>0.5</v>
      </c>
      <c r="D22" s="25">
        <v>0.5</v>
      </c>
      <c r="E22" s="25">
        <v>0.5</v>
      </c>
    </row>
    <row r="23" spans="1:17" x14ac:dyDescent="0.25">
      <c r="A23" s="41"/>
      <c r="B23" s="15" t="s">
        <v>112</v>
      </c>
      <c r="C23" s="25">
        <v>1</v>
      </c>
      <c r="D23" s="25">
        <v>1</v>
      </c>
      <c r="E23" s="25">
        <v>1</v>
      </c>
    </row>
    <row r="24" spans="1:17" x14ac:dyDescent="0.25">
      <c r="A24" s="41"/>
      <c r="B24" s="15"/>
      <c r="C24" s="25"/>
      <c r="D24" s="25"/>
      <c r="E24" s="25"/>
    </row>
    <row r="25" spans="1:17" ht="15.75" thickBot="1" x14ac:dyDescent="0.3">
      <c r="A25" s="40"/>
      <c r="B25" s="16" t="s">
        <v>75</v>
      </c>
      <c r="C25" s="19" t="s">
        <v>87</v>
      </c>
      <c r="D25" s="19" t="s">
        <v>118</v>
      </c>
      <c r="E25" s="19" t="s">
        <v>89</v>
      </c>
    </row>
    <row r="26" spans="1:17" x14ac:dyDescent="0.25">
      <c r="A26" s="38" t="s">
        <v>115</v>
      </c>
      <c r="B26" s="15" t="s">
        <v>120</v>
      </c>
      <c r="C26" s="27">
        <v>0</v>
      </c>
      <c r="D26" s="27">
        <v>0</v>
      </c>
      <c r="E26" s="27">
        <v>0</v>
      </c>
    </row>
    <row r="27" spans="1:17" ht="30" x14ac:dyDescent="0.25">
      <c r="A27" s="39"/>
      <c r="B27" s="55" t="s">
        <v>114</v>
      </c>
      <c r="C27" s="17">
        <v>1</v>
      </c>
      <c r="D27" s="17">
        <v>1</v>
      </c>
      <c r="E27" s="17">
        <v>1</v>
      </c>
    </row>
    <row r="28" spans="1:17" x14ac:dyDescent="0.25">
      <c r="A28" s="39"/>
      <c r="B28" s="15" t="s">
        <v>104</v>
      </c>
      <c r="C28" s="17">
        <v>1</v>
      </c>
      <c r="D28" s="17">
        <v>3</v>
      </c>
      <c r="E28" s="17">
        <v>1</v>
      </c>
    </row>
    <row r="29" spans="1:17" x14ac:dyDescent="0.25">
      <c r="A29" s="39"/>
      <c r="B29" s="15" t="s">
        <v>103</v>
      </c>
      <c r="C29" s="17">
        <v>1</v>
      </c>
      <c r="D29" s="17">
        <v>6</v>
      </c>
      <c r="E29" s="17">
        <v>1</v>
      </c>
    </row>
    <row r="30" spans="1:17" x14ac:dyDescent="0.25">
      <c r="A30" s="39"/>
      <c r="B30" s="15" t="s">
        <v>113</v>
      </c>
      <c r="C30" s="17">
        <v>1</v>
      </c>
      <c r="D30" s="17">
        <v>2</v>
      </c>
      <c r="E30" s="17">
        <v>1</v>
      </c>
    </row>
    <row r="31" spans="1:17" x14ac:dyDescent="0.25">
      <c r="A31" s="39"/>
      <c r="B31" s="15"/>
      <c r="C31" s="17"/>
      <c r="D31" s="17"/>
      <c r="E31" s="17"/>
    </row>
    <row r="32" spans="1:17" x14ac:dyDescent="0.25">
      <c r="A32" s="39"/>
      <c r="B32" s="15"/>
      <c r="C32" s="17"/>
      <c r="D32" s="17"/>
      <c r="E32" s="17"/>
    </row>
    <row r="33" spans="1:8" x14ac:dyDescent="0.25">
      <c r="A33" s="39"/>
      <c r="B33" s="15"/>
      <c r="C33" s="17"/>
      <c r="D33" s="17"/>
      <c r="E33" s="17"/>
    </row>
    <row r="34" spans="1:8" ht="15.75" thickBot="1" x14ac:dyDescent="0.3">
      <c r="A34" s="40"/>
      <c r="B34" s="16"/>
      <c r="C34" s="19"/>
      <c r="D34" s="19"/>
      <c r="E34" s="19"/>
    </row>
    <row r="35" spans="1:8" x14ac:dyDescent="0.25">
      <c r="A35" s="15" t="s">
        <v>79</v>
      </c>
      <c r="B35" s="15" t="s">
        <v>68</v>
      </c>
      <c r="C35" s="18"/>
      <c r="D35" s="18"/>
      <c r="E35" s="18"/>
    </row>
    <row r="36" spans="1:8" x14ac:dyDescent="0.25">
      <c r="A36" s="15"/>
      <c r="B36" s="15" t="s">
        <v>73</v>
      </c>
      <c r="C36" s="17"/>
      <c r="D36" s="17"/>
      <c r="E36" s="17"/>
    </row>
    <row r="37" spans="1:8" ht="15.75" thickBot="1" x14ac:dyDescent="0.3"/>
    <row r="38" spans="1:8" ht="15.75" thickBot="1" x14ac:dyDescent="0.3">
      <c r="A38" s="22"/>
      <c r="B38" s="23" t="s">
        <v>117</v>
      </c>
      <c r="C38" s="24">
        <f>IF(C25="3GPP Option 8", ((30.72*C9/20*C15*C17*C18*C20*IF(C21="TDD", C22, 1)*(C26+1)*C28*C29*C30)/1000), IF(C25="3GPP Option 7.1", ((C9/20*100*C10*C14*C15*C17*C18*C20*IF(C21="TDD", C22, 1)*C23*(C26+1)*C28*C29*C30)/1000000), IF(C25="3GPP Option 7.3", ((C9/20*100*C12*(C14*(C10-C11)-(C13*C15))*C18*C19*C16*C20*IF(C21="TDD", C22, 1)*C23*(C26+1)/C27*C28*C29*C30)/1000000), IF(OR(C25="3GPP Option 1", C25="3GPP Option 2", C25="3GPP Option 3", C25="3GPP Option 4", C25="3GPP Option 5", C25="3GPP Option 6"), ($H$9*(C9/20*C16/2*C18*C19/6*C20*IF(C21="TDD", C22, 1)*C23*(C26+1)/C27*C28*C29*C30)/1000), 0))))</f>
        <v>1.9660799999999998</v>
      </c>
      <c r="D38" s="24">
        <f>IF(D25="3GPP Option 8", ((30.72*D9/20*D15*D17*D18*D20*IF(D21="TDD", D22, 1)*(D26+1)*D28*D29*D30)/1000), IF(D25="3GPP Option 7.1", ((D9/20*100*D10*D14*D15*D17*D18*D20*IF(D21="TDD", D22, 1)*D23*(D26+1)*D28*D29*D30)/1000000), IF(D25="3GPP Option 7.3", ((D9/20*100*D12*(D14*(D10-D11)-(D13*D15))*D18*D19*D16*D20*IF(D21="TDD", D22, 1)*D23*(D26+1)/D27*D28*D29*D30)/1000000), IF(OR(D25="3GPP Option 1", D25="3GPP Option 2", D25="3GPP Option 3", D25="3GPP Option 4", D25="3GPP Option 5", D25="3GPP Option 6"), ($H$9*(D9/20*D16/2*D18*D19/6*D20*IF(D21="TDD", D22, 1)*D23*(D26+1)/D27*D28*D29*D30)/1000), 0))))</f>
        <v>905.74847999999997</v>
      </c>
      <c r="E38" s="24">
        <f t="shared" ref="D38:E38" si="0">IF(E25="3GPP Option 8", ((30.72*E9/20*E15*E17*E18*E20*IF(E21="TDD", E22, 1)*(E26+1)*E28*E29*E30)/1000), IF(E25="3GPP Option 7.1", ((E9/20*100*E10*E14*E15*E17*E18*E20*IF(E21="TDD", E22, 1)*E23*(E26+1)*E28*E29*E30)/1000000), IF(E25="3GPP Option 7.3", ((E9/20*100*E12*(E14*(E10-E11)-(E13*E15))*E18*E19*E16*E20*IF(E21="TDD", E22, 1)*E23*(E26+1)/E27*E28*E29*E30)/1000000), IF(OR(E25="3GPP Option 1", E25="3GPP Option 2", E25="3GPP Option 3", E25="3GPP Option 4", E25="3GPP Option 5", E25="3GPP Option 6"), ($H$9*(E9/20*E16/2*E18*E19/6*E20*IF(E21="TDD", E22, 1)*E23*(E26+1)/E27*E28*E29*E30)/1000), 0))))</f>
        <v>0.1875</v>
      </c>
    </row>
    <row r="45" spans="1:8" x14ac:dyDescent="0.25">
      <c r="H45" t="s">
        <v>76</v>
      </c>
    </row>
    <row r="48" spans="1:8" x14ac:dyDescent="0.25">
      <c r="B48" t="s">
        <v>132</v>
      </c>
    </row>
    <row r="49" spans="2:2" x14ac:dyDescent="0.25">
      <c r="B49" t="s">
        <v>130</v>
      </c>
    </row>
    <row r="50" spans="2:2" x14ac:dyDescent="0.25">
      <c r="B50" t="s">
        <v>131</v>
      </c>
    </row>
    <row r="51" spans="2:2" x14ac:dyDescent="0.25">
      <c r="B51" t="s">
        <v>116</v>
      </c>
    </row>
    <row r="52" spans="2:2" x14ac:dyDescent="0.25">
      <c r="B52" t="s">
        <v>142</v>
      </c>
    </row>
  </sheetData>
  <protectedRanges>
    <protectedRange sqref="C15:E36" name="Range2"/>
    <protectedRange sqref="C9:E14" name="Range1"/>
  </protectedRanges>
  <mergeCells count="15">
    <mergeCell ref="Q14:Q16"/>
    <mergeCell ref="Q18:Q20"/>
    <mergeCell ref="I11:P11"/>
    <mergeCell ref="I12:P12"/>
    <mergeCell ref="A26:A34"/>
    <mergeCell ref="A9:A25"/>
    <mergeCell ref="A3:E4"/>
    <mergeCell ref="I8:P8"/>
    <mergeCell ref="I9:P10"/>
    <mergeCell ref="H9:H10"/>
    <mergeCell ref="A1:E1"/>
    <mergeCell ref="A2:E2"/>
    <mergeCell ref="A6:E6"/>
    <mergeCell ref="H6:P6"/>
    <mergeCell ref="I7:P7"/>
  </mergeCells>
  <conditionalFormatting sqref="C9">
    <cfRule type="expression" dxfId="5" priority="2">
      <formula>$C$25="3GPP Option 8"</formula>
    </cfRule>
  </conditionalFormatting>
  <conditionalFormatting sqref="C17:C18">
    <cfRule type="expression" dxfId="4" priority="6">
      <formula>$C$25="3GPP Option 8"</formula>
    </cfRule>
  </conditionalFormatting>
  <conditionalFormatting sqref="C20:C22">
    <cfRule type="expression" dxfId="3" priority="7">
      <formula>$C$25="3GPP Option 8"</formula>
    </cfRule>
  </conditionalFormatting>
  <conditionalFormatting sqref="C25:C26">
    <cfRule type="expression" dxfId="2" priority="4">
      <formula>$C$25="3GPP Option 8"</formula>
    </cfRule>
  </conditionalFormatting>
  <conditionalFormatting sqref="C28:C30">
    <cfRule type="expression" dxfId="1" priority="3">
      <formula>$C$25="3GPP Option 8"</formula>
    </cfRule>
  </conditionalFormatting>
  <conditionalFormatting sqref="C15">
    <cfRule type="expression" dxfId="0" priority="1">
      <formula>$C$25="3GPP Option 8"</formula>
    </cfRule>
  </conditionalFormatting>
  <dataValidations count="2">
    <dataValidation type="list" showInputMessage="1" showErrorMessage="1" sqref="C25:E25">
      <formula1>ValidSplits.</formula1>
    </dataValidation>
    <dataValidation type="list" showInputMessage="1" showErrorMessage="1" sqref="C21:E21">
      <formula1>Duplex.</formula1>
    </dataValidation>
  </dataValidation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1" shapeId="3084" r:id="rId4">
          <objectPr defaultSize="0" autoPict="0" r:id="rId5">
            <anchor moveWithCells="1">
              <from>
                <xdr:col>7</xdr:col>
                <xdr:colOff>38100</xdr:colOff>
                <xdr:row>14</xdr:row>
                <xdr:rowOff>19050</xdr:rowOff>
              </from>
              <to>
                <xdr:col>14</xdr:col>
                <xdr:colOff>590550</xdr:colOff>
                <xdr:row>23</xdr:row>
                <xdr:rowOff>28575</xdr:rowOff>
              </to>
            </anchor>
          </objectPr>
        </oleObject>
      </mc:Choice>
      <mc:Fallback>
        <oleObject progId="Visio.Drawing.11" shapeId="3084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3"/>
  <sheetViews>
    <sheetView zoomScale="80" zoomScaleNormal="80" workbookViewId="0">
      <selection activeCell="I17" sqref="I17"/>
    </sheetView>
  </sheetViews>
  <sheetFormatPr defaultRowHeight="15" x14ac:dyDescent="0.25"/>
  <cols>
    <col min="1" max="1" width="30.7109375" customWidth="1"/>
    <col min="2" max="2" width="55" customWidth="1"/>
    <col min="3" max="4" width="16.42578125" customWidth="1"/>
    <col min="5" max="5" width="17.7109375" customWidth="1"/>
    <col min="6" max="6" width="19" customWidth="1"/>
    <col min="7" max="7" width="14" customWidth="1"/>
    <col min="8" max="8" width="15" customWidth="1"/>
    <col min="9" max="9" width="16.140625" bestFit="1" customWidth="1"/>
    <col min="10" max="10" width="13.5703125" bestFit="1" customWidth="1"/>
    <col min="11" max="11" width="15" customWidth="1"/>
    <col min="13" max="13" width="12" bestFit="1" customWidth="1"/>
    <col min="14" max="14" width="13.140625" bestFit="1" customWidth="1"/>
    <col min="21" max="21" width="11.5703125" bestFit="1" customWidth="1"/>
  </cols>
  <sheetData>
    <row r="1" spans="1:23" x14ac:dyDescent="0.25">
      <c r="A1" s="2" t="s">
        <v>0</v>
      </c>
    </row>
    <row r="2" spans="1:23" x14ac:dyDescent="0.25">
      <c r="C2" t="s">
        <v>85</v>
      </c>
      <c r="D2" t="s">
        <v>11</v>
      </c>
      <c r="E2" t="s">
        <v>3</v>
      </c>
      <c r="F2" t="s">
        <v>4</v>
      </c>
      <c r="G2" t="s">
        <v>5</v>
      </c>
      <c r="H2" t="s">
        <v>23</v>
      </c>
      <c r="O2" t="s">
        <v>13</v>
      </c>
    </row>
    <row r="3" spans="1:23" x14ac:dyDescent="0.25">
      <c r="A3" t="s">
        <v>1</v>
      </c>
      <c r="B3" t="s">
        <v>2</v>
      </c>
      <c r="C3" t="s">
        <v>9</v>
      </c>
      <c r="D3">
        <v>1</v>
      </c>
      <c r="E3">
        <v>30.72</v>
      </c>
      <c r="F3">
        <v>2</v>
      </c>
      <c r="G3">
        <v>32</v>
      </c>
      <c r="H3">
        <f>E3*F3*G3</f>
        <v>1966.08</v>
      </c>
      <c r="I3" t="s">
        <v>12</v>
      </c>
      <c r="J3" t="s">
        <v>7</v>
      </c>
      <c r="K3" s="1">
        <f>H3/1000</f>
        <v>1.9660799999999998</v>
      </c>
      <c r="L3" t="s">
        <v>6</v>
      </c>
      <c r="M3" s="4">
        <v>2</v>
      </c>
      <c r="N3" s="4" t="s">
        <v>6</v>
      </c>
      <c r="O3">
        <v>2</v>
      </c>
      <c r="P3" t="s">
        <v>6</v>
      </c>
      <c r="S3" t="s">
        <v>67</v>
      </c>
    </row>
    <row r="4" spans="1:23" x14ac:dyDescent="0.25">
      <c r="C4" t="s">
        <v>10</v>
      </c>
      <c r="D4">
        <v>50</v>
      </c>
      <c r="E4">
        <v>30.72</v>
      </c>
      <c r="F4">
        <v>2</v>
      </c>
      <c r="G4">
        <v>32</v>
      </c>
      <c r="H4">
        <f>D4*E4*F4*G4</f>
        <v>98304</v>
      </c>
      <c r="I4" t="s">
        <v>12</v>
      </c>
      <c r="J4" t="s">
        <v>7</v>
      </c>
      <c r="K4" s="1">
        <f>D4*E4*F4*G4/1000</f>
        <v>98.304000000000002</v>
      </c>
      <c r="L4" t="s">
        <v>6</v>
      </c>
      <c r="M4" s="4">
        <v>98</v>
      </c>
      <c r="N4" s="4" t="s">
        <v>6</v>
      </c>
      <c r="O4">
        <v>100</v>
      </c>
      <c r="P4" t="s">
        <v>6</v>
      </c>
      <c r="S4" t="s">
        <v>67</v>
      </c>
    </row>
    <row r="5" spans="1:23" x14ac:dyDescent="0.25">
      <c r="C5" t="s">
        <v>10</v>
      </c>
      <c r="D5">
        <v>50</v>
      </c>
      <c r="E5">
        <v>30.72</v>
      </c>
      <c r="F5">
        <v>256</v>
      </c>
      <c r="G5">
        <v>32</v>
      </c>
      <c r="H5">
        <f>D5*E5*F5*G5</f>
        <v>12582912</v>
      </c>
      <c r="I5" t="s">
        <v>12</v>
      </c>
      <c r="J5" t="s">
        <v>7</v>
      </c>
      <c r="K5" s="1">
        <f>D5*E5*F5*G5/1000</f>
        <v>12582.912</v>
      </c>
      <c r="L5" t="s">
        <v>6</v>
      </c>
      <c r="M5" s="4">
        <v>12.6</v>
      </c>
      <c r="N5" s="4" t="s">
        <v>26</v>
      </c>
      <c r="O5">
        <v>12.8</v>
      </c>
      <c r="P5" t="s">
        <v>26</v>
      </c>
      <c r="S5" t="s">
        <v>67</v>
      </c>
    </row>
    <row r="7" spans="1:23" x14ac:dyDescent="0.25">
      <c r="A7" s="2" t="s">
        <v>14</v>
      </c>
      <c r="B7" t="s">
        <v>15</v>
      </c>
    </row>
    <row r="8" spans="1:23" x14ac:dyDescent="0.25">
      <c r="A8" t="s">
        <v>17</v>
      </c>
    </row>
    <row r="9" spans="1:23" ht="45" x14ac:dyDescent="0.25">
      <c r="A9" t="s">
        <v>121</v>
      </c>
      <c r="B9" s="3" t="s">
        <v>16</v>
      </c>
      <c r="C9" t="s">
        <v>8</v>
      </c>
      <c r="D9" t="s">
        <v>11</v>
      </c>
      <c r="E9" s="3" t="s">
        <v>20</v>
      </c>
      <c r="F9" t="s">
        <v>21</v>
      </c>
      <c r="G9" s="3" t="s">
        <v>22</v>
      </c>
      <c r="H9" t="s">
        <v>4</v>
      </c>
      <c r="I9" t="s">
        <v>5</v>
      </c>
      <c r="J9" t="s">
        <v>23</v>
      </c>
      <c r="K9" t="s">
        <v>24</v>
      </c>
      <c r="L9" t="s">
        <v>25</v>
      </c>
      <c r="M9" t="s">
        <v>24</v>
      </c>
      <c r="P9" t="s">
        <v>27</v>
      </c>
    </row>
    <row r="10" spans="1:23" ht="45" x14ac:dyDescent="0.25">
      <c r="A10" s="3" t="s">
        <v>18</v>
      </c>
      <c r="B10" s="3" t="s">
        <v>19</v>
      </c>
      <c r="C10" t="s">
        <v>9</v>
      </c>
      <c r="D10">
        <v>1</v>
      </c>
      <c r="E10">
        <v>12</v>
      </c>
      <c r="F10">
        <f>D10*100</f>
        <v>100</v>
      </c>
      <c r="G10">
        <v>14</v>
      </c>
      <c r="H10">
        <v>2</v>
      </c>
      <c r="I10" s="6">
        <v>32</v>
      </c>
      <c r="J10">
        <f>E10*F10*G10*H10*I10/1000</f>
        <v>1075.2</v>
      </c>
      <c r="K10" t="s">
        <v>12</v>
      </c>
      <c r="L10" s="1">
        <f>J10/1000</f>
        <v>1.0752000000000002</v>
      </c>
      <c r="M10" t="s">
        <v>6</v>
      </c>
      <c r="N10" s="4">
        <v>1.1000000000000001</v>
      </c>
      <c r="O10" s="4" t="s">
        <v>6</v>
      </c>
      <c r="P10" t="s">
        <v>28</v>
      </c>
    </row>
    <row r="11" spans="1:23" x14ac:dyDescent="0.25">
      <c r="C11" t="s">
        <v>10</v>
      </c>
      <c r="D11">
        <v>50</v>
      </c>
      <c r="E11">
        <v>12</v>
      </c>
      <c r="F11">
        <f t="shared" ref="F11:F12" si="0">D11*100</f>
        <v>5000</v>
      </c>
      <c r="G11">
        <v>14</v>
      </c>
      <c r="H11">
        <v>2</v>
      </c>
      <c r="I11">
        <v>32</v>
      </c>
      <c r="J11">
        <f>E11*F11*G11*H11*I11/1000</f>
        <v>53760</v>
      </c>
      <c r="K11" t="s">
        <v>12</v>
      </c>
      <c r="L11" s="1">
        <f>J11/1000</f>
        <v>53.76</v>
      </c>
      <c r="M11" t="s">
        <v>6</v>
      </c>
      <c r="N11" s="4">
        <v>54</v>
      </c>
      <c r="O11" s="4" t="s">
        <v>6</v>
      </c>
      <c r="P11" t="s">
        <v>29</v>
      </c>
    </row>
    <row r="12" spans="1:23" x14ac:dyDescent="0.25">
      <c r="C12" t="s">
        <v>10</v>
      </c>
      <c r="D12">
        <v>50</v>
      </c>
      <c r="E12">
        <v>12</v>
      </c>
      <c r="F12">
        <f t="shared" si="0"/>
        <v>5000</v>
      </c>
      <c r="G12">
        <v>14</v>
      </c>
      <c r="H12">
        <v>256</v>
      </c>
      <c r="I12">
        <v>32</v>
      </c>
      <c r="J12">
        <f t="shared" ref="J12" si="1">E12*F12*G12*H12*I12/1000</f>
        <v>6881280</v>
      </c>
      <c r="K12" t="s">
        <v>12</v>
      </c>
      <c r="L12" s="1">
        <f t="shared" ref="L12" si="2">J12/1000</f>
        <v>6881.28</v>
      </c>
      <c r="M12" t="s">
        <v>6</v>
      </c>
      <c r="N12" s="4">
        <v>6.9</v>
      </c>
      <c r="O12" s="4" t="s">
        <v>26</v>
      </c>
      <c r="P12" t="s">
        <v>29</v>
      </c>
    </row>
    <row r="15" spans="1:23" ht="30" x14ac:dyDescent="0.25">
      <c r="A15" s="3" t="s">
        <v>122</v>
      </c>
      <c r="B15" s="3" t="s">
        <v>51</v>
      </c>
      <c r="C15" t="s">
        <v>8</v>
      </c>
      <c r="D15" t="s">
        <v>11</v>
      </c>
      <c r="E15" t="s">
        <v>36</v>
      </c>
      <c r="F15" t="s">
        <v>37</v>
      </c>
      <c r="G15" t="s">
        <v>41</v>
      </c>
      <c r="H15" t="s">
        <v>42</v>
      </c>
      <c r="I15" t="s">
        <v>43</v>
      </c>
      <c r="J15" t="s">
        <v>44</v>
      </c>
      <c r="K15" t="s">
        <v>46</v>
      </c>
      <c r="L15" t="s">
        <v>45</v>
      </c>
      <c r="M15" t="s">
        <v>47</v>
      </c>
      <c r="N15" t="s">
        <v>48</v>
      </c>
      <c r="O15" t="s">
        <v>49</v>
      </c>
      <c r="P15" t="s">
        <v>50</v>
      </c>
      <c r="Q15" t="s">
        <v>54</v>
      </c>
      <c r="S15" t="s">
        <v>25</v>
      </c>
      <c r="T15" t="s">
        <v>55</v>
      </c>
    </row>
    <row r="16" spans="1:23" x14ac:dyDescent="0.25">
      <c r="B16" s="3" t="s">
        <v>52</v>
      </c>
      <c r="C16" t="s">
        <v>9</v>
      </c>
      <c r="D16">
        <v>1</v>
      </c>
      <c r="E16">
        <v>1</v>
      </c>
      <c r="F16">
        <f>D21*(E21*(F21-G21)-(H21*I21))</f>
        <v>14400</v>
      </c>
      <c r="G16" s="6">
        <v>8</v>
      </c>
      <c r="H16">
        <v>2</v>
      </c>
      <c r="I16">
        <f>E16*F16*G16*H16</f>
        <v>230400</v>
      </c>
      <c r="J16">
        <v>16</v>
      </c>
      <c r="K16">
        <v>2</v>
      </c>
      <c r="L16">
        <f>J16*K16</f>
        <v>32</v>
      </c>
      <c r="M16">
        <v>12</v>
      </c>
      <c r="N16">
        <v>144</v>
      </c>
      <c r="O16">
        <v>2</v>
      </c>
      <c r="P16">
        <f>M16+(N16*O16)</f>
        <v>300</v>
      </c>
      <c r="Q16">
        <f>(I16+L16+P16)/1000</f>
        <v>230.732</v>
      </c>
      <c r="R16" t="s">
        <v>12</v>
      </c>
      <c r="S16" s="1">
        <f>Q16</f>
        <v>230.732</v>
      </c>
      <c r="T16" t="s">
        <v>12</v>
      </c>
      <c r="U16" s="7">
        <f>4/3*173</f>
        <v>230.66666666666666</v>
      </c>
      <c r="W16" s="1"/>
    </row>
    <row r="17" spans="1:23" ht="30" x14ac:dyDescent="0.25">
      <c r="B17" s="3" t="s">
        <v>53</v>
      </c>
      <c r="C17" t="s">
        <v>10</v>
      </c>
      <c r="D17">
        <v>50</v>
      </c>
      <c r="E17">
        <v>1</v>
      </c>
      <c r="F17">
        <f>D22*(E22*(F22-G22)-(H22*I22))</f>
        <v>720000</v>
      </c>
      <c r="G17">
        <v>8</v>
      </c>
      <c r="H17">
        <v>2</v>
      </c>
      <c r="I17" s="6">
        <f t="shared" ref="I17" si="3">E17*F17*G17*H17</f>
        <v>11520000</v>
      </c>
      <c r="J17">
        <v>16</v>
      </c>
      <c r="K17">
        <v>2</v>
      </c>
      <c r="L17">
        <f t="shared" ref="L17:L18" si="4">J17*K17</f>
        <v>32</v>
      </c>
      <c r="M17">
        <v>12</v>
      </c>
      <c r="N17">
        <v>144</v>
      </c>
      <c r="O17">
        <v>2</v>
      </c>
      <c r="P17">
        <f t="shared" ref="P17:P18" si="5">M17+(N17*O17)</f>
        <v>300</v>
      </c>
      <c r="Q17">
        <f t="shared" ref="Q17" si="6">(I17+L17+P17)/1000</f>
        <v>11520.332</v>
      </c>
      <c r="R17" t="s">
        <v>12</v>
      </c>
      <c r="S17" s="1">
        <f>Q17/1000</f>
        <v>11.520332</v>
      </c>
      <c r="T17" t="s">
        <v>6</v>
      </c>
      <c r="U17" s="7">
        <f>U16*50</f>
        <v>11533.333333333332</v>
      </c>
      <c r="W17" s="1"/>
    </row>
    <row r="18" spans="1:23" x14ac:dyDescent="0.25">
      <c r="C18" t="s">
        <v>10</v>
      </c>
      <c r="D18">
        <v>50</v>
      </c>
      <c r="E18">
        <v>1</v>
      </c>
      <c r="F18">
        <f>D23*(E23*(F23-G23)-(H23*I23))</f>
        <v>540000</v>
      </c>
      <c r="G18">
        <v>8</v>
      </c>
      <c r="H18">
        <v>8</v>
      </c>
      <c r="I18" s="6">
        <f>E18*F18*G18*H18</f>
        <v>34560000</v>
      </c>
      <c r="J18">
        <v>16</v>
      </c>
      <c r="K18">
        <v>2</v>
      </c>
      <c r="L18">
        <f t="shared" si="4"/>
        <v>32</v>
      </c>
      <c r="M18">
        <v>12</v>
      </c>
      <c r="N18">
        <v>144</v>
      </c>
      <c r="O18">
        <v>2</v>
      </c>
      <c r="P18">
        <f t="shared" si="5"/>
        <v>300</v>
      </c>
      <c r="Q18">
        <f>(I18+L18+P18)/1000</f>
        <v>34560.332000000002</v>
      </c>
      <c r="R18" t="s">
        <v>12</v>
      </c>
      <c r="S18" s="1">
        <f>Q18/1000</f>
        <v>34.560332000000002</v>
      </c>
      <c r="T18" t="s">
        <v>6</v>
      </c>
      <c r="U18" s="7">
        <f>U17*4*6/8</f>
        <v>34600</v>
      </c>
      <c r="W18" s="1"/>
    </row>
    <row r="20" spans="1:23" ht="60" x14ac:dyDescent="0.25">
      <c r="D20" t="s">
        <v>38</v>
      </c>
      <c r="E20" s="3" t="s">
        <v>20</v>
      </c>
      <c r="F20" s="3" t="s">
        <v>22</v>
      </c>
      <c r="G20" t="s">
        <v>39</v>
      </c>
      <c r="H20" s="3" t="s">
        <v>40</v>
      </c>
      <c r="I20" t="s">
        <v>4</v>
      </c>
    </row>
    <row r="21" spans="1:23" x14ac:dyDescent="0.25">
      <c r="D21">
        <f>100*D16</f>
        <v>100</v>
      </c>
      <c r="E21">
        <v>12</v>
      </c>
      <c r="F21">
        <v>14</v>
      </c>
      <c r="G21">
        <v>1</v>
      </c>
      <c r="H21">
        <v>6</v>
      </c>
      <c r="I21">
        <v>2</v>
      </c>
    </row>
    <row r="22" spans="1:23" x14ac:dyDescent="0.25">
      <c r="D22">
        <f>100*D17</f>
        <v>5000</v>
      </c>
      <c r="E22">
        <v>12</v>
      </c>
      <c r="F22">
        <v>14</v>
      </c>
      <c r="G22">
        <v>1</v>
      </c>
      <c r="H22">
        <v>6</v>
      </c>
      <c r="I22">
        <v>2</v>
      </c>
    </row>
    <row r="23" spans="1:23" x14ac:dyDescent="0.25">
      <c r="D23">
        <f>100*D18</f>
        <v>5000</v>
      </c>
      <c r="E23">
        <v>12</v>
      </c>
      <c r="F23">
        <v>14</v>
      </c>
      <c r="G23">
        <v>1</v>
      </c>
      <c r="H23">
        <v>6</v>
      </c>
      <c r="I23" s="29">
        <v>8</v>
      </c>
    </row>
    <row r="25" spans="1:23" x14ac:dyDescent="0.25">
      <c r="A25" s="2" t="s">
        <v>35</v>
      </c>
      <c r="B25" t="s">
        <v>56</v>
      </c>
      <c r="C25" t="s">
        <v>8</v>
      </c>
      <c r="D25" t="s">
        <v>11</v>
      </c>
      <c r="E25" t="s">
        <v>59</v>
      </c>
      <c r="F25" t="s">
        <v>58</v>
      </c>
      <c r="G25" t="s">
        <v>62</v>
      </c>
      <c r="I25" t="s">
        <v>25</v>
      </c>
      <c r="J25" t="s">
        <v>60</v>
      </c>
    </row>
    <row r="26" spans="1:23" x14ac:dyDescent="0.25">
      <c r="B26" t="s">
        <v>57</v>
      </c>
      <c r="C26" t="s">
        <v>9</v>
      </c>
      <c r="D26">
        <v>1</v>
      </c>
      <c r="E26">
        <v>1</v>
      </c>
      <c r="F26" s="5">
        <f>4/3</f>
        <v>1.3333333333333333</v>
      </c>
      <c r="G26">
        <v>211</v>
      </c>
      <c r="H26">
        <f>G26*D26*E26*F26</f>
        <v>281.33333333333331</v>
      </c>
      <c r="I26" s="1">
        <f>H26</f>
        <v>281.33333333333331</v>
      </c>
      <c r="J26" t="s">
        <v>12</v>
      </c>
    </row>
    <row r="27" spans="1:23" x14ac:dyDescent="0.25">
      <c r="C27" t="s">
        <v>10</v>
      </c>
      <c r="D27">
        <v>50</v>
      </c>
      <c r="E27">
        <v>1</v>
      </c>
      <c r="F27" s="5">
        <f t="shared" ref="F27:F28" si="7">4/3</f>
        <v>1.3333333333333333</v>
      </c>
      <c r="G27">
        <v>211</v>
      </c>
      <c r="H27">
        <f t="shared" ref="H27:H37" si="8">G27*D27*E27*F27</f>
        <v>14066.666666666666</v>
      </c>
      <c r="I27" s="1">
        <f>H27/1000</f>
        <v>14.066666666666666</v>
      </c>
      <c r="J27" t="s">
        <v>6</v>
      </c>
    </row>
    <row r="28" spans="1:23" x14ac:dyDescent="0.25">
      <c r="C28" t="s">
        <v>10</v>
      </c>
      <c r="D28">
        <v>50</v>
      </c>
      <c r="E28">
        <v>4</v>
      </c>
      <c r="F28" s="5">
        <f t="shared" si="7"/>
        <v>1.3333333333333333</v>
      </c>
      <c r="G28">
        <v>211</v>
      </c>
      <c r="H28">
        <f t="shared" si="8"/>
        <v>56266.666666666664</v>
      </c>
      <c r="I28" s="7">
        <f>H28/1000</f>
        <v>56.266666666666666</v>
      </c>
      <c r="J28" s="4" t="s">
        <v>6</v>
      </c>
    </row>
    <row r="29" spans="1:23" x14ac:dyDescent="0.25">
      <c r="B29" t="s">
        <v>63</v>
      </c>
    </row>
    <row r="30" spans="1:23" x14ac:dyDescent="0.25">
      <c r="B30" t="s">
        <v>61</v>
      </c>
      <c r="C30" t="s">
        <v>9</v>
      </c>
      <c r="D30">
        <v>1</v>
      </c>
      <c r="E30">
        <v>1</v>
      </c>
      <c r="F30" s="5">
        <f>4/3</f>
        <v>1.3333333333333333</v>
      </c>
      <c r="G30">
        <v>152</v>
      </c>
      <c r="H30">
        <f t="shared" si="8"/>
        <v>202.66666666666666</v>
      </c>
      <c r="I30" s="1">
        <f>H30</f>
        <v>202.66666666666666</v>
      </c>
      <c r="J30" t="s">
        <v>12</v>
      </c>
    </row>
    <row r="31" spans="1:23" x14ac:dyDescent="0.25">
      <c r="C31" t="s">
        <v>10</v>
      </c>
      <c r="D31">
        <v>50</v>
      </c>
      <c r="E31">
        <v>1</v>
      </c>
      <c r="F31" s="5">
        <f t="shared" ref="F31:F32" si="9">4/3</f>
        <v>1.3333333333333333</v>
      </c>
      <c r="G31">
        <v>152</v>
      </c>
      <c r="H31">
        <f t="shared" si="8"/>
        <v>10133.333333333332</v>
      </c>
      <c r="I31" s="1">
        <f>H31/1000</f>
        <v>10.133333333333333</v>
      </c>
      <c r="J31" t="s">
        <v>6</v>
      </c>
    </row>
    <row r="32" spans="1:23" x14ac:dyDescent="0.25">
      <c r="C32" t="s">
        <v>10</v>
      </c>
      <c r="D32">
        <v>50</v>
      </c>
      <c r="E32">
        <v>4</v>
      </c>
      <c r="F32" s="5">
        <f t="shared" si="9"/>
        <v>1.3333333333333333</v>
      </c>
      <c r="G32">
        <v>152</v>
      </c>
      <c r="H32">
        <f t="shared" si="8"/>
        <v>40533.333333333328</v>
      </c>
      <c r="I32" s="7">
        <f>H32/1000</f>
        <v>40.533333333333331</v>
      </c>
      <c r="J32" s="4" t="s">
        <v>6</v>
      </c>
    </row>
    <row r="33" spans="1:10" x14ac:dyDescent="0.25">
      <c r="I33" s="8"/>
      <c r="J33" s="9"/>
    </row>
    <row r="34" spans="1:10" x14ac:dyDescent="0.25">
      <c r="A34" s="2" t="s">
        <v>34</v>
      </c>
      <c r="B34" t="s">
        <v>56</v>
      </c>
      <c r="I34" s="8"/>
      <c r="J34" s="9"/>
    </row>
    <row r="35" spans="1:10" x14ac:dyDescent="0.25">
      <c r="B35" t="s">
        <v>64</v>
      </c>
      <c r="C35" t="s">
        <v>9</v>
      </c>
      <c r="D35">
        <v>1</v>
      </c>
      <c r="E35">
        <v>1</v>
      </c>
      <c r="F35" s="5">
        <f>4/3</f>
        <v>1.3333333333333333</v>
      </c>
      <c r="G35">
        <v>196</v>
      </c>
      <c r="H35">
        <f t="shared" si="8"/>
        <v>261.33333333333331</v>
      </c>
      <c r="I35" s="1">
        <f>H35</f>
        <v>261.33333333333331</v>
      </c>
      <c r="J35" t="s">
        <v>12</v>
      </c>
    </row>
    <row r="36" spans="1:10" x14ac:dyDescent="0.25">
      <c r="C36" t="s">
        <v>10</v>
      </c>
      <c r="D36">
        <v>50</v>
      </c>
      <c r="E36">
        <v>1</v>
      </c>
      <c r="F36" s="5">
        <f t="shared" ref="F36:F37" si="10">4/3</f>
        <v>1.3333333333333333</v>
      </c>
      <c r="G36">
        <v>196</v>
      </c>
      <c r="H36">
        <f t="shared" si="8"/>
        <v>13066.666666666666</v>
      </c>
      <c r="I36" s="7">
        <f t="shared" ref="I36:I37" si="11">H36/1000</f>
        <v>13.066666666666666</v>
      </c>
      <c r="J36" s="4" t="s">
        <v>6</v>
      </c>
    </row>
    <row r="37" spans="1:10" x14ac:dyDescent="0.25">
      <c r="C37" t="s">
        <v>10</v>
      </c>
      <c r="D37">
        <v>50</v>
      </c>
      <c r="E37">
        <v>4</v>
      </c>
      <c r="F37" s="5">
        <f t="shared" si="10"/>
        <v>1.3333333333333333</v>
      </c>
      <c r="G37">
        <v>196</v>
      </c>
      <c r="H37">
        <f t="shared" si="8"/>
        <v>52266.666666666664</v>
      </c>
      <c r="I37" s="7">
        <f t="shared" si="11"/>
        <v>52.266666666666666</v>
      </c>
      <c r="J37" s="4" t="s">
        <v>6</v>
      </c>
    </row>
    <row r="39" spans="1:10" x14ac:dyDescent="0.25">
      <c r="B39" t="s">
        <v>63</v>
      </c>
    </row>
    <row r="40" spans="1:10" x14ac:dyDescent="0.25">
      <c r="B40" t="s">
        <v>65</v>
      </c>
      <c r="C40" t="s">
        <v>9</v>
      </c>
      <c r="D40">
        <v>1</v>
      </c>
      <c r="E40">
        <v>1</v>
      </c>
      <c r="F40" s="5">
        <f>4/3</f>
        <v>1.3333333333333333</v>
      </c>
      <c r="G40">
        <v>151</v>
      </c>
      <c r="H40">
        <f t="shared" ref="H40:H42" si="12">G40*D40*E40*F40</f>
        <v>201.33333333333331</v>
      </c>
      <c r="I40" s="1">
        <f>H40</f>
        <v>201.33333333333331</v>
      </c>
      <c r="J40" t="s">
        <v>12</v>
      </c>
    </row>
    <row r="41" spans="1:10" x14ac:dyDescent="0.25">
      <c r="C41" t="s">
        <v>10</v>
      </c>
      <c r="D41">
        <v>50</v>
      </c>
      <c r="E41">
        <v>1</v>
      </c>
      <c r="F41" s="5">
        <f t="shared" ref="F41:F42" si="13">4/3</f>
        <v>1.3333333333333333</v>
      </c>
      <c r="G41">
        <v>151</v>
      </c>
      <c r="H41">
        <f t="shared" si="12"/>
        <v>10066.666666666666</v>
      </c>
      <c r="I41" s="1">
        <f>H41/1000</f>
        <v>10.066666666666666</v>
      </c>
      <c r="J41" t="s">
        <v>6</v>
      </c>
    </row>
    <row r="42" spans="1:10" x14ac:dyDescent="0.25">
      <c r="C42" t="s">
        <v>10</v>
      </c>
      <c r="D42">
        <v>50</v>
      </c>
      <c r="E42">
        <v>4</v>
      </c>
      <c r="F42" s="5">
        <f t="shared" si="13"/>
        <v>1.3333333333333333</v>
      </c>
      <c r="G42">
        <v>151</v>
      </c>
      <c r="H42">
        <f t="shared" si="12"/>
        <v>40266.666666666664</v>
      </c>
      <c r="I42" s="7">
        <f>H42/1000</f>
        <v>40.266666666666666</v>
      </c>
      <c r="J42" s="4" t="s">
        <v>6</v>
      </c>
    </row>
    <row r="47" spans="1:10" x14ac:dyDescent="0.25">
      <c r="A47" s="2" t="s">
        <v>32</v>
      </c>
    </row>
    <row r="48" spans="1:10" x14ac:dyDescent="0.25">
      <c r="A48" s="10"/>
    </row>
    <row r="49" spans="1:2" x14ac:dyDescent="0.25">
      <c r="A49" s="10"/>
    </row>
    <row r="50" spans="1:2" x14ac:dyDescent="0.25">
      <c r="A50" s="10"/>
    </row>
    <row r="51" spans="1:2" x14ac:dyDescent="0.25">
      <c r="A51" s="2" t="s">
        <v>33</v>
      </c>
      <c r="B51" t="s">
        <v>66</v>
      </c>
    </row>
    <row r="52" spans="1:2" x14ac:dyDescent="0.25">
      <c r="A52" s="2" t="s">
        <v>31</v>
      </c>
    </row>
    <row r="53" spans="1:2" x14ac:dyDescent="0.25">
      <c r="A53" s="2" t="s">
        <v>30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D11" sqref="D11"/>
    </sheetView>
  </sheetViews>
  <sheetFormatPr defaultRowHeight="15" x14ac:dyDescent="0.25"/>
  <cols>
    <col min="1" max="1" width="19.7109375" customWidth="1"/>
  </cols>
  <sheetData>
    <row r="1" spans="1:2" x14ac:dyDescent="0.25">
      <c r="A1" t="s">
        <v>86</v>
      </c>
    </row>
    <row r="2" spans="1:2" x14ac:dyDescent="0.25">
      <c r="A2" t="s">
        <v>88</v>
      </c>
    </row>
    <row r="3" spans="1:2" x14ac:dyDescent="0.25">
      <c r="A3" t="s">
        <v>89</v>
      </c>
      <c r="B3" s="9"/>
    </row>
    <row r="4" spans="1:2" x14ac:dyDescent="0.25">
      <c r="A4" t="s">
        <v>90</v>
      </c>
      <c r="B4" s="9"/>
    </row>
    <row r="5" spans="1:2" x14ac:dyDescent="0.25">
      <c r="A5" t="s">
        <v>91</v>
      </c>
      <c r="B5" s="9"/>
    </row>
    <row r="6" spans="1:2" x14ac:dyDescent="0.25">
      <c r="A6" t="s">
        <v>92</v>
      </c>
      <c r="B6" s="9"/>
    </row>
    <row r="7" spans="1:2" x14ac:dyDescent="0.25">
      <c r="A7" t="s">
        <v>93</v>
      </c>
      <c r="B7" s="9"/>
    </row>
    <row r="8" spans="1:2" x14ac:dyDescent="0.25">
      <c r="A8" t="s">
        <v>118</v>
      </c>
      <c r="B8" s="9"/>
    </row>
    <row r="9" spans="1:2" x14ac:dyDescent="0.25">
      <c r="A9" t="s">
        <v>119</v>
      </c>
      <c r="B9" s="9"/>
    </row>
    <row r="10" spans="1:2" x14ac:dyDescent="0.25">
      <c r="A10" t="s">
        <v>87</v>
      </c>
      <c r="B10" s="9"/>
    </row>
    <row r="12" spans="1:2" x14ac:dyDescent="0.25">
      <c r="A12" t="s">
        <v>102</v>
      </c>
    </row>
    <row r="13" spans="1:2" x14ac:dyDescent="0.25">
      <c r="A13" t="s">
        <v>94</v>
      </c>
    </row>
    <row r="14" spans="1:2" x14ac:dyDescent="0.25">
      <c r="A14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Revision history</vt:lpstr>
      <vt:lpstr>Main</vt:lpstr>
      <vt:lpstr>throughput</vt:lpstr>
      <vt:lpstr>Technical</vt:lpstr>
      <vt:lpstr>Duplex.</vt:lpstr>
      <vt:lpstr>ValidSplits.</vt:lpstr>
    </vt:vector>
  </TitlesOfParts>
  <Company>MTI Radiocomp ApS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 Checko;Andrijana Popovska Avramova</dc:creator>
  <cp:lastModifiedBy>Aleksandra Checko</cp:lastModifiedBy>
  <dcterms:created xsi:type="dcterms:W3CDTF">2017-01-09T07:17:56Z</dcterms:created>
  <dcterms:modified xsi:type="dcterms:W3CDTF">2017-03-22T10:41:51Z</dcterms:modified>
</cp:coreProperties>
</file>